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<sst xmlns="http://schemas.openxmlformats.org/spreadsheetml/2006/main" count="166" uniqueCount="113">
  <si>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</si>
  <si>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</si>
  <si>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</si>
  <si>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</si>
  <si>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</si>
  <si>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</si>
  <si>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</si>
  <si>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</si>
  <si>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</si>
  <si>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</si>
  <si>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</si>
  <si>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</si>
  <si>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</si>
  <si>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</si>
  <si>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</si>
  <si>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</si>
  <si>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</si>
  <si>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</si>
  <si>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</si>
  <si>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</si>
  <si>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</si>
  <si>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</si>
  <si>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</si>
  <si>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</si>
  <si>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</si>
  <si>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</si>
  <si>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</si>
  <si>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</si>
  <si>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</si>
  <si>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</si>
  <si>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</si>
  <si>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</si>
  <si>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</si>
  <si>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</si>
  <si>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</si>
  <si>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</si>
  <si>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</si>
  <si>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</si>
  <si>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</si>
  <si>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</si>
  <si>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</si>
  <si>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</si>
  <si>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</si>
  <si>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</si>
  <si>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</si>
  <si>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</si>
  <si>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</si>
  <si>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</si>
  <si>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</si>
  <si>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</si>
  <si>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</si>
  <si>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</si>
  <si>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</si>
  <si>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</si>
  <si>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</si>
  <si>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</si>
  <si>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</si>
  <si>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</si>
  <si>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</si>
  <si>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</si>
  <si>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</si>
  <si>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</si>
  <si>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</si>
  <si>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</si>
  <si>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</si>
  <si>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</si>
  <si>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</si>
  <si>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</si>
  <si>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</si>
  <si>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</si>
  <si>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</si>
  <si>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</si>
  <si>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</si>
  <si>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</si>
  <si>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</si>
  <si>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</si>
  <si>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</si>
  <si>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</si>
  <si>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</si>
  <si>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</si>
  <si>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</si>
  <si>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</si>
  <si>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</si>
  <si>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</si>
  <si>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</si>
  <si>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</si>
  <si>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</si>
  <si>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</si>
  <si>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</si>
  <si>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</si>
  <si>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</si>
  <si>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</si>
  <si>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</si>
  <si>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</si>
  <si>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</si>
  <si>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</si>
  <si>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</si>
  <si>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</si>
  <si>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</si>
  <si>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</si>
  <si>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</si>
  <si>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</si>
  <si>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</si>
  <si>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</si>
  <si>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</si>
  <si>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</si>
  <si>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</si>
  <si>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</si>
  <si>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</si>
  <si>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</si>
  <si>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</si>
  <si>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</si>
  <si>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18.06.2018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</si>
</sst>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92864.79999999997</c:v>
                </c:pt>
                <c:pt idx="1">
                  <c:v>88677.10999999997</c:v>
                </c:pt>
                <c:pt idx="2">
                  <c:v>1229.5000000000002</c:v>
                </c:pt>
                <c:pt idx="3">
                  <c:v>2958.1900000000023</c:v>
                </c:pt>
              </c:numCache>
            </c:numRef>
          </c:val>
          <c:shape val="box"/>
        </c:ser>
        <c:shape val="box"/>
        <c:axId val="22121785"/>
        <c:axId val="64878338"/>
      </c:bar3D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403238.69999999995</c:v>
                </c:pt>
                <c:pt idx="1">
                  <c:v>151856.9</c:v>
                </c:pt>
                <c:pt idx="2">
                  <c:v>327951.5000000001</c:v>
                </c:pt>
                <c:pt idx="3">
                  <c:v>17.900000000000002</c:v>
                </c:pt>
                <c:pt idx="4">
                  <c:v>14718.499999999998</c:v>
                </c:pt>
                <c:pt idx="5">
                  <c:v>49646.399999999994</c:v>
                </c:pt>
                <c:pt idx="6">
                  <c:v>5876.099999999999</c:v>
                </c:pt>
                <c:pt idx="7">
                  <c:v>5028.299999999849</c:v>
                </c:pt>
              </c:numCache>
            </c:numRef>
          </c:val>
          <c:shape val="box"/>
        </c:ser>
        <c:shape val="box"/>
        <c:axId val="47034131"/>
        <c:axId val="20653996"/>
      </c:bar3D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183726.49999999997</c:v>
                </c:pt>
                <c:pt idx="1">
                  <c:v>122603.59999999999</c:v>
                </c:pt>
                <c:pt idx="2">
                  <c:v>183726.49999999997</c:v>
                </c:pt>
              </c:numCache>
            </c:numRef>
          </c:val>
          <c:shape val="box"/>
        </c:ser>
        <c:shape val="box"/>
        <c:axId val="51668237"/>
        <c:axId val="62360950"/>
      </c:bar3D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10086.699999999999</c:v>
                </c:pt>
                <c:pt idx="1">
                  <c:v>5474.700000000001</c:v>
                </c:pt>
                <c:pt idx="2">
                  <c:v>59.6</c:v>
                </c:pt>
                <c:pt idx="3">
                  <c:v>977.8999999999999</c:v>
                </c:pt>
                <c:pt idx="4">
                  <c:v>318.5</c:v>
                </c:pt>
                <c:pt idx="5">
                  <c:v>34.2</c:v>
                </c:pt>
                <c:pt idx="6">
                  <c:v>3221.799999999999</c:v>
                </c:pt>
              </c:numCache>
            </c:numRef>
          </c:val>
          <c:shape val="box"/>
        </c:ser>
        <c:shape val="box"/>
        <c:axId val="24377639"/>
        <c:axId val="18072160"/>
      </c:bar3D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14229.599999999997</c:v>
                </c:pt>
                <c:pt idx="1">
                  <c:v>8588.2</c:v>
                </c:pt>
                <c:pt idx="3">
                  <c:v>430.40000000000003</c:v>
                </c:pt>
                <c:pt idx="4">
                  <c:v>484.8000000000001</c:v>
                </c:pt>
                <c:pt idx="5">
                  <c:v>660</c:v>
                </c:pt>
                <c:pt idx="6">
                  <c:v>4066.199999999996</c:v>
                </c:pt>
              </c:numCache>
            </c:numRef>
          </c:val>
          <c:shape val="box"/>
        </c:ser>
        <c:shape val="box"/>
        <c:axId val="28431713"/>
        <c:axId val="54558826"/>
      </c:bar3D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58826"/>
        <c:crosses val="autoZero"/>
        <c:auto val="1"/>
        <c:lblOffset val="100"/>
        <c:tickLblSkip val="2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1709.1000000000001</c:v>
                </c:pt>
                <c:pt idx="1">
                  <c:v>1316.5000000000002</c:v>
                </c:pt>
                <c:pt idx="3">
                  <c:v>219.69999999999996</c:v>
                </c:pt>
                <c:pt idx="4">
                  <c:v>0</c:v>
                </c:pt>
                <c:pt idx="5">
                  <c:v>172.89999999999995</c:v>
                </c:pt>
              </c:numCache>
            </c:numRef>
          </c:val>
          <c:shape val="box"/>
        </c:ser>
        <c:shape val="box"/>
        <c:axId val="21267387"/>
        <c:axId val="57188756"/>
      </c:bar3D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17539.9</c:v>
                </c:pt>
              </c:numCache>
            </c:numRef>
          </c:val>
          <c:shape val="box"/>
        </c:ser>
        <c:shape val="box"/>
        <c:axId val="44936757"/>
        <c:axId val="1777630"/>
      </c:bar3D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403238.69999999995</c:v>
                </c:pt>
                <c:pt idx="1">
                  <c:v>183726.49999999997</c:v>
                </c:pt>
                <c:pt idx="2">
                  <c:v>10086.699999999999</c:v>
                </c:pt>
                <c:pt idx="3">
                  <c:v>14229.599999999997</c:v>
                </c:pt>
                <c:pt idx="4">
                  <c:v>1709.1000000000001</c:v>
                </c:pt>
                <c:pt idx="5">
                  <c:v>92864.79999999997</c:v>
                </c:pt>
                <c:pt idx="6">
                  <c:v>17539.9</c:v>
                </c:pt>
              </c:numCache>
            </c:numRef>
          </c:val>
          <c:shape val="box"/>
        </c:ser>
        <c:shape val="box"/>
        <c:axId val="15998671"/>
        <c:axId val="9770312"/>
      </c:bar3D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30214.999999999996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438240.8100000001</c:v>
                </c:pt>
                <c:pt idx="1">
                  <c:v>59535.79999999999</c:v>
                </c:pt>
                <c:pt idx="2">
                  <c:v>15234.499999999998</c:v>
                </c:pt>
                <c:pt idx="3">
                  <c:v>12771.2</c:v>
                </c:pt>
                <c:pt idx="4">
                  <c:v>17.900000000000002</c:v>
                </c:pt>
                <c:pt idx="5">
                  <c:v>353109.18999999965</c:v>
                </c:pt>
              </c:numCache>
            </c:numRef>
          </c:val>
          <c:shape val="box"/>
        </c:ser>
        <c:shape val="box"/>
        <c:axId val="20823945"/>
        <c:axId val="53197778"/>
      </c:bar3D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6" sqref="L136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109</v>
      </c>
      <c r="C3" s="169" t="s">
        <v>106</v>
      </c>
      <c r="D3" s="169" t="s">
        <v>22</v>
      </c>
      <c r="E3" s="169" t="s">
        <v>21</v>
      </c>
      <c r="F3" s="169" t="s">
        <v>110</v>
      </c>
      <c r="G3" s="169" t="s">
        <v>107</v>
      </c>
      <c r="H3" s="169" t="s">
        <v>111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20" t="s">
        <v>26</v>
      </c>
      <c r="B6" s="39">
        <v>478344.1</v>
      </c>
      <c r="C6" s="40">
        <f>826775+13431.5+510-13431.5+16-2334</f>
        <v>824967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</f>
        <v>403238.69999999995</v>
      </c>
      <c r="E6" s="3">
        <f>D6/D154*100</f>
        <v>45.87943876809146</v>
      </c>
      <c r="F6" s="3">
        <f>D6/B6*100</f>
        <v>84.29887606014164</v>
      </c>
      <c r="G6" s="3">
        <f aca="true" t="shared" si="0" ref="G6:G43">D6/C6*100</f>
        <v>48.879373356752446</v>
      </c>
      <c r="H6" s="41">
        <f>B6-D6</f>
        <v>75105.40000000002</v>
      </c>
      <c r="I6" s="41">
        <f aca="true" t="shared" si="1" ref="I6:I43">C6-D6</f>
        <v>421728.30000000005</v>
      </c>
      <c r="J6" s="94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</f>
        <v>151856.9</v>
      </c>
      <c r="E7" s="145">
        <f>D7/D6*100</f>
        <v>37.659307005999175</v>
      </c>
      <c r="F7" s="145">
        <f>D7/B7*100</f>
        <v>92.67110727329869</v>
      </c>
      <c r="G7" s="145">
        <f>D7/C7*100</f>
        <v>57.84636915772504</v>
      </c>
      <c r="H7" s="144">
        <f>B7-D7</f>
        <v>12009.600000000006</v>
      </c>
      <c r="I7" s="144">
        <f t="shared" si="1"/>
        <v>110660.69999999998</v>
      </c>
      <c r="K7" s="154"/>
      <c r="L7" s="140"/>
    </row>
    <row r="8" spans="1:12" s="94" customFormat="1" ht="18">
      <c r="A8" s="103" t="s">
        <v>3</v>
      </c>
      <c r="B8" s="127">
        <v>381419.8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</f>
        <v>327951.5000000001</v>
      </c>
      <c r="E8" s="107">
        <f>D8/D6*100</f>
        <v>81.32937141201977</v>
      </c>
      <c r="F8" s="107">
        <f>D8/B8*100</f>
        <v>85.9817712662007</v>
      </c>
      <c r="G8" s="107">
        <f t="shared" si="0"/>
        <v>50.02025509832113</v>
      </c>
      <c r="H8" s="105">
        <f>B8-D8</f>
        <v>53468.29999999987</v>
      </c>
      <c r="I8" s="105">
        <f t="shared" si="1"/>
        <v>327685.8999999999</v>
      </c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</f>
        <v>17.900000000000002</v>
      </c>
      <c r="E9" s="129">
        <f>D9/D6*100</f>
        <v>0.00443905805667958</v>
      </c>
      <c r="F9" s="107">
        <f>D9/B9*100</f>
        <v>58.11688311688312</v>
      </c>
      <c r="G9" s="107">
        <f t="shared" si="0"/>
        <v>18.321392016376663</v>
      </c>
      <c r="H9" s="105">
        <f aca="true" t="shared" si="2" ref="H9:H43">B9-D9</f>
        <v>12.899999999999999</v>
      </c>
      <c r="I9" s="105">
        <f t="shared" si="1"/>
        <v>79.8</v>
      </c>
      <c r="K9" s="154"/>
      <c r="L9" s="140"/>
    </row>
    <row r="10" spans="1:12" s="94" customFormat="1" ht="18">
      <c r="A10" s="103" t="s">
        <v>1</v>
      </c>
      <c r="B10" s="127">
        <v>23709.2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</f>
        <v>14718.499999999998</v>
      </c>
      <c r="E10" s="107">
        <f>D10/D6*100</f>
        <v>3.65007128532058</v>
      </c>
      <c r="F10" s="107">
        <f aca="true" t="shared" si="3" ref="F10:F41">D10/B10*100</f>
        <v>62.07927724258937</v>
      </c>
      <c r="G10" s="107">
        <f t="shared" si="0"/>
        <v>33.163518214755655</v>
      </c>
      <c r="H10" s="105">
        <f t="shared" si="2"/>
        <v>8990.700000000003</v>
      </c>
      <c r="I10" s="105">
        <f t="shared" si="1"/>
        <v>29663.100000000006</v>
      </c>
      <c r="K10" s="154"/>
      <c r="L10" s="140"/>
    </row>
    <row r="11" spans="1:12" s="94" customFormat="1" ht="18">
      <c r="A11" s="103" t="s">
        <v>0</v>
      </c>
      <c r="B11" s="127">
        <v>52258.5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</f>
        <v>49646.399999999994</v>
      </c>
      <c r="E11" s="107">
        <f>D11/D6*100</f>
        <v>12.311913514253469</v>
      </c>
      <c r="F11" s="107">
        <f t="shared" si="3"/>
        <v>95.00157869054794</v>
      </c>
      <c r="G11" s="107">
        <f t="shared" si="0"/>
        <v>56.30605495597262</v>
      </c>
      <c r="H11" s="105">
        <f t="shared" si="2"/>
        <v>2612.100000000006</v>
      </c>
      <c r="I11" s="105">
        <f t="shared" si="1"/>
        <v>38526</v>
      </c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</f>
        <v>5876.099999999999</v>
      </c>
      <c r="E12" s="107">
        <f>D12/D6*100</f>
        <v>1.4572262037349093</v>
      </c>
      <c r="F12" s="107">
        <f t="shared" si="3"/>
        <v>90.12976256212036</v>
      </c>
      <c r="G12" s="107">
        <f t="shared" si="0"/>
        <v>46.1304757418747</v>
      </c>
      <c r="H12" s="105">
        <f>B12-D12</f>
        <v>643.5000000000009</v>
      </c>
      <c r="I12" s="105">
        <f t="shared" si="1"/>
        <v>6861.900000000001</v>
      </c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14406.199999999988</v>
      </c>
      <c r="C13" s="128">
        <f>C6-C8-C9-C10-C11-C12</f>
        <v>23939.899999999965</v>
      </c>
      <c r="D13" s="128">
        <f>D6-D8-D9-D10-D11-D12</f>
        <v>5028.299999999849</v>
      </c>
      <c r="E13" s="107">
        <f>D13/D6*100</f>
        <v>1.2469785266145956</v>
      </c>
      <c r="F13" s="107">
        <f t="shared" si="3"/>
        <v>34.90372200857862</v>
      </c>
      <c r="G13" s="107">
        <f t="shared" si="0"/>
        <v>21.003847133863786</v>
      </c>
      <c r="H13" s="105">
        <f t="shared" si="2"/>
        <v>9377.90000000014</v>
      </c>
      <c r="I13" s="105">
        <f t="shared" si="1"/>
        <v>18911.600000000115</v>
      </c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.75" thickBot="1">
      <c r="A18" s="20" t="s">
        <v>19</v>
      </c>
      <c r="B18" s="39">
        <v>211802.5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</f>
        <v>183726.49999999997</v>
      </c>
      <c r="E18" s="3">
        <f>D18/D154*100</f>
        <v>20.903917969246887</v>
      </c>
      <c r="F18" s="3">
        <f>D18/B18*100</f>
        <v>86.74425467121492</v>
      </c>
      <c r="G18" s="3">
        <f t="shared" si="0"/>
        <v>43.239755632948594</v>
      </c>
      <c r="H18" s="41">
        <f>B18-D18</f>
        <v>28076.00000000003</v>
      </c>
      <c r="I18" s="41">
        <f t="shared" si="1"/>
        <v>241175.30000000002</v>
      </c>
      <c r="J18" s="94"/>
      <c r="K18" s="154"/>
    </row>
    <row r="19" spans="1:13" s="95" customFormat="1" ht="18.75">
      <c r="A19" s="141" t="s">
        <v>82</v>
      </c>
      <c r="B19" s="142">
        <v>132767.8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</f>
        <v>122603.59999999999</v>
      </c>
      <c r="E19" s="145">
        <f>D19/D18*100</f>
        <v>66.73158199824196</v>
      </c>
      <c r="F19" s="145">
        <f t="shared" si="3"/>
        <v>92.34437868218048</v>
      </c>
      <c r="G19" s="145">
        <f t="shared" si="0"/>
        <v>54.02555695144409</v>
      </c>
      <c r="H19" s="144">
        <f t="shared" si="2"/>
        <v>10164.199999999997</v>
      </c>
      <c r="I19" s="144">
        <f t="shared" si="1"/>
        <v>104332.7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/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/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/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/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/>
    </row>
    <row r="25" spans="1:11" s="94" customFormat="1" ht="18.75" thickBot="1">
      <c r="A25" s="103" t="s">
        <v>27</v>
      </c>
      <c r="B25" s="128">
        <f>B18</f>
        <v>211802.5</v>
      </c>
      <c r="C25" s="128">
        <f>C18</f>
        <v>424901.8</v>
      </c>
      <c r="D25" s="128">
        <f>D18</f>
        <v>183726.49999999997</v>
      </c>
      <c r="E25" s="107">
        <f>D25/D18*100</f>
        <v>100</v>
      </c>
      <c r="F25" s="107">
        <f t="shared" si="3"/>
        <v>86.74425467121492</v>
      </c>
      <c r="G25" s="107">
        <f t="shared" si="0"/>
        <v>43.239755632948594</v>
      </c>
      <c r="H25" s="105">
        <f t="shared" si="2"/>
        <v>28076.00000000003</v>
      </c>
      <c r="I25" s="105">
        <f t="shared" si="1"/>
        <v>241175.30000000002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/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/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/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/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/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/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/>
    </row>
    <row r="33" spans="1:11" ht="18.75" thickBot="1">
      <c r="A33" s="20" t="s">
        <v>17</v>
      </c>
      <c r="B33" s="39">
        <v>12240.8</v>
      </c>
      <c r="C33" s="40">
        <v>24805.1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</f>
        <v>10086.699999999999</v>
      </c>
      <c r="E33" s="3">
        <f>D33/D154*100</f>
        <v>1.1476381979758097</v>
      </c>
      <c r="F33" s="3">
        <f>D33/B33*100</f>
        <v>82.40229396771453</v>
      </c>
      <c r="G33" s="3">
        <f t="shared" si="0"/>
        <v>40.663815102539395</v>
      </c>
      <c r="H33" s="41">
        <f t="shared" si="2"/>
        <v>2154.1000000000004</v>
      </c>
      <c r="I33" s="41">
        <f t="shared" si="1"/>
        <v>14718.4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</f>
        <v>5474.700000000001</v>
      </c>
      <c r="E34" s="107">
        <f>D34/D33*100</f>
        <v>54.27642340904361</v>
      </c>
      <c r="F34" s="107">
        <f t="shared" si="3"/>
        <v>85.73643410852715</v>
      </c>
      <c r="G34" s="107">
        <f t="shared" si="0"/>
        <v>42.41783273673935</v>
      </c>
      <c r="H34" s="105">
        <f t="shared" si="2"/>
        <v>910.7999999999993</v>
      </c>
      <c r="I34" s="105">
        <f t="shared" si="1"/>
        <v>7431.9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0.5908770955813101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</f>
        <v>977.8999999999999</v>
      </c>
      <c r="E36" s="107">
        <f>D36/D33*100</f>
        <v>9.694944828338306</v>
      </c>
      <c r="F36" s="107">
        <f t="shared" si="3"/>
        <v>96.38281095998421</v>
      </c>
      <c r="G36" s="107">
        <f t="shared" si="0"/>
        <v>54.84576556365675</v>
      </c>
      <c r="H36" s="105">
        <f t="shared" si="2"/>
        <v>36.70000000000016</v>
      </c>
      <c r="I36" s="105">
        <f t="shared" si="1"/>
        <v>805.1000000000001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</f>
        <v>318.5</v>
      </c>
      <c r="E37" s="113">
        <f>D37/D33*100</f>
        <v>3.1576234050779743</v>
      </c>
      <c r="F37" s="113">
        <f t="shared" si="3"/>
        <v>96.31085576050802</v>
      </c>
      <c r="G37" s="113">
        <f t="shared" si="0"/>
        <v>31.59722222222222</v>
      </c>
      <c r="H37" s="109">
        <f t="shared" si="2"/>
        <v>12.199999999999989</v>
      </c>
      <c r="I37" s="109">
        <f t="shared" si="1"/>
        <v>689.5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0.3390603467933021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4416.199999999999</v>
      </c>
      <c r="C39" s="127">
        <f>C33-C34-C36-C37-C35-C38</f>
        <v>8936.899999999998</v>
      </c>
      <c r="D39" s="127">
        <f>D33-D34-D36-D37-D35-D38</f>
        <v>3221.799999999999</v>
      </c>
      <c r="E39" s="107">
        <f>D39/D33*100</f>
        <v>31.941070915165508</v>
      </c>
      <c r="F39" s="107">
        <f t="shared" si="3"/>
        <v>72.95412345455368</v>
      </c>
      <c r="G39" s="107">
        <f t="shared" si="0"/>
        <v>36.05053206369098</v>
      </c>
      <c r="H39" s="105">
        <f>B39-D39</f>
        <v>1194.4</v>
      </c>
      <c r="I39" s="105">
        <f t="shared" si="1"/>
        <v>5715.0999999999985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/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/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/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</f>
        <v>484.8999999999999</v>
      </c>
      <c r="E43" s="3">
        <f>D43/D154*100</f>
        <v>0.05517064671284663</v>
      </c>
      <c r="F43" s="3">
        <f>D43/B43*100</f>
        <v>43.38373445468371</v>
      </c>
      <c r="G43" s="3">
        <f t="shared" si="0"/>
        <v>30.422234770060854</v>
      </c>
      <c r="H43" s="41">
        <f t="shared" si="2"/>
        <v>632.8000000000002</v>
      </c>
      <c r="I43" s="41">
        <f t="shared" si="1"/>
        <v>1109.0000000000002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</f>
        <v>5977.599999999999</v>
      </c>
      <c r="E45" s="3">
        <f>D45/D154*100</f>
        <v>0.6801156069101094</v>
      </c>
      <c r="F45" s="3">
        <f>D45/B45*100</f>
        <v>87.83742083376191</v>
      </c>
      <c r="G45" s="3">
        <f aca="true" t="shared" si="4" ref="G45:G76">D45/C45*100</f>
        <v>44.0296693502648</v>
      </c>
      <c r="H45" s="41">
        <f>B45-D45</f>
        <v>827.7000000000007</v>
      </c>
      <c r="I45" s="41">
        <f aca="true" t="shared" si="5" ref="I45:I77">C45-D45</f>
        <v>7598.7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</f>
        <v>5308.299999999999</v>
      </c>
      <c r="E46" s="107">
        <f>D46/D45*100</f>
        <v>88.80319860813705</v>
      </c>
      <c r="F46" s="107">
        <f aca="true" t="shared" si="6" ref="F46:F74">D46/B46*100</f>
        <v>87.9381750712345</v>
      </c>
      <c r="G46" s="107">
        <f t="shared" si="4"/>
        <v>43.31043373258052</v>
      </c>
      <c r="H46" s="105">
        <f aca="true" t="shared" si="7" ref="H46:H74">B46-D46</f>
        <v>728.1000000000004</v>
      </c>
      <c r="I46" s="105">
        <f t="shared" si="5"/>
        <v>6948.1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6"/>
        <v>0</v>
      </c>
      <c r="G47" s="107">
        <f t="shared" si="4"/>
        <v>0</v>
      </c>
      <c r="H47" s="105">
        <f t="shared" si="7"/>
        <v>0.8</v>
      </c>
      <c r="I47" s="105">
        <f t="shared" si="5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</f>
        <v>26</v>
      </c>
      <c r="E48" s="107">
        <f>D48/D45*100</f>
        <v>0.43495717344753754</v>
      </c>
      <c r="F48" s="107">
        <f t="shared" si="6"/>
        <v>53.06122448979592</v>
      </c>
      <c r="G48" s="107">
        <f t="shared" si="4"/>
        <v>26.289180990899897</v>
      </c>
      <c r="H48" s="105">
        <f t="shared" si="7"/>
        <v>23</v>
      </c>
      <c r="I48" s="105">
        <f t="shared" si="5"/>
        <v>72.9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</f>
        <v>507.19999999999993</v>
      </c>
      <c r="E49" s="107">
        <f>D49/D45*100</f>
        <v>8.485010706638116</v>
      </c>
      <c r="F49" s="107">
        <f t="shared" si="6"/>
        <v>90.18492176386911</v>
      </c>
      <c r="G49" s="107">
        <f t="shared" si="4"/>
        <v>57.64946578767901</v>
      </c>
      <c r="H49" s="105">
        <f t="shared" si="7"/>
        <v>55.200000000000045</v>
      </c>
      <c r="I49" s="105">
        <f t="shared" si="5"/>
        <v>372.6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136.10000000000025</v>
      </c>
      <c r="E50" s="107">
        <f>D50/D45*100</f>
        <v>2.276833511777306</v>
      </c>
      <c r="F50" s="107">
        <f t="shared" si="6"/>
        <v>86.85386088066353</v>
      </c>
      <c r="G50" s="107">
        <f t="shared" si="4"/>
        <v>40.06476302619969</v>
      </c>
      <c r="H50" s="105">
        <f t="shared" si="7"/>
        <v>20.600000000000307</v>
      </c>
      <c r="I50" s="105">
        <f t="shared" si="5"/>
        <v>203.59999999999945</v>
      </c>
      <c r="K50" s="154"/>
    </row>
    <row r="51" spans="1:11" ht="18.75" thickBot="1">
      <c r="A51" s="20" t="s">
        <v>4</v>
      </c>
      <c r="B51" s="39">
        <v>17581.2</v>
      </c>
      <c r="C51" s="40">
        <f>37135.4+450</f>
        <v>37585.4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</f>
        <v>14229.599999999997</v>
      </c>
      <c r="E51" s="3">
        <f>D51/D154*100</f>
        <v>1.6190064641474993</v>
      </c>
      <c r="F51" s="3">
        <f>D51/B51*100</f>
        <v>80.9364548494983</v>
      </c>
      <c r="G51" s="3">
        <f t="shared" si="4"/>
        <v>37.85938156837494</v>
      </c>
      <c r="H51" s="41">
        <f>B51-D51</f>
        <v>3351.600000000004</v>
      </c>
      <c r="I51" s="41">
        <f t="shared" si="5"/>
        <v>23355.800000000003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</f>
        <v>8588.2</v>
      </c>
      <c r="E52" s="107">
        <f>D52/D51*100</f>
        <v>60.3544723674594</v>
      </c>
      <c r="F52" s="107">
        <f t="shared" si="6"/>
        <v>80.75411377527034</v>
      </c>
      <c r="G52" s="107">
        <f t="shared" si="4"/>
        <v>42.73289082169833</v>
      </c>
      <c r="H52" s="105">
        <f t="shared" si="7"/>
        <v>2046.7999999999993</v>
      </c>
      <c r="I52" s="105">
        <f t="shared" si="5"/>
        <v>11509.2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4"/>
        <v>0</v>
      </c>
      <c r="H53" s="105">
        <f t="shared" si="7"/>
        <v>0</v>
      </c>
      <c r="I53" s="105">
        <f t="shared" si="5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</f>
        <v>430.40000000000003</v>
      </c>
      <c r="E54" s="107">
        <f>D54/D51*100</f>
        <v>3.0246809467588696</v>
      </c>
      <c r="F54" s="107">
        <f t="shared" si="6"/>
        <v>85.90818363273453</v>
      </c>
      <c r="G54" s="107">
        <f t="shared" si="4"/>
        <v>43.31723027375202</v>
      </c>
      <c r="H54" s="105">
        <f t="shared" si="7"/>
        <v>70.59999999999997</v>
      </c>
      <c r="I54" s="105">
        <f t="shared" si="5"/>
        <v>563.2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</f>
        <v>484.8000000000001</v>
      </c>
      <c r="E55" s="107">
        <f>D55/D51*100</f>
        <v>3.4069826277618502</v>
      </c>
      <c r="F55" s="107">
        <f t="shared" si="6"/>
        <v>80.05284015852048</v>
      </c>
      <c r="G55" s="107">
        <f t="shared" si="4"/>
        <v>39.74096237396509</v>
      </c>
      <c r="H55" s="105">
        <f t="shared" si="7"/>
        <v>120.7999999999999</v>
      </c>
      <c r="I55" s="105">
        <f t="shared" si="5"/>
        <v>735.0999999999999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4.638218923933211</v>
      </c>
      <c r="F56" s="107">
        <f>D56/B56*100</f>
        <v>100</v>
      </c>
      <c r="G56" s="107">
        <f>D56/C56*100</f>
        <v>50</v>
      </c>
      <c r="H56" s="105">
        <f t="shared" si="7"/>
        <v>0</v>
      </c>
      <c r="I56" s="105">
        <f t="shared" si="5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13940.6</v>
      </c>
      <c r="D57" s="128">
        <f>D51-D52-D55-D54-D53-D56</f>
        <v>4066.199999999996</v>
      </c>
      <c r="E57" s="107">
        <f>D57/D51*100</f>
        <v>28.575645134086674</v>
      </c>
      <c r="F57" s="107">
        <f t="shared" si="6"/>
        <v>78.50413159317314</v>
      </c>
      <c r="G57" s="107">
        <f t="shared" si="4"/>
        <v>29.16804154770954</v>
      </c>
      <c r="H57" s="105">
        <f>B57-D57</f>
        <v>1113.4000000000042</v>
      </c>
      <c r="I57" s="105">
        <f>C57-D57</f>
        <v>9874.400000000005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6"/>
        <v>#DIV/0!</v>
      </c>
      <c r="G58" s="74" t="e">
        <f t="shared" si="4"/>
        <v>#DIV/0!</v>
      </c>
      <c r="H58" s="80">
        <f t="shared" si="7"/>
        <v>0</v>
      </c>
      <c r="I58" s="80">
        <f>C58-D58</f>
        <v>0</v>
      </c>
      <c r="J58" s="95"/>
      <c r="K58" s="154"/>
    </row>
    <row r="59" spans="1:11" ht="18.75" thickBot="1">
      <c r="A59" s="20" t="s">
        <v>6</v>
      </c>
      <c r="B59" s="39">
        <v>3979.5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87.7+79.1+87.8+43.2+40.5+47.6+13+155.9+18+2.1+84.2+29.6+0.7+0.5+5.7+85.8+109.2+19+38.3+85.7+1.2+4.7+89.8+79.1+0.4+114.1+2.5+187.7+22+17.7+67.3-3+41+50.9+0.1</f>
        <v>1709.1000000000001</v>
      </c>
      <c r="E59" s="3">
        <f>D59/D154*100</f>
        <v>0.19445690306645946</v>
      </c>
      <c r="F59" s="3">
        <f>D59/B59*100</f>
        <v>42.947606483226544</v>
      </c>
      <c r="G59" s="3">
        <f t="shared" si="4"/>
        <v>17.86976432947868</v>
      </c>
      <c r="H59" s="41">
        <f>B59-D59</f>
        <v>2270.3999999999996</v>
      </c>
      <c r="I59" s="41">
        <f t="shared" si="5"/>
        <v>7855.1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</f>
        <v>1316.5000000000002</v>
      </c>
      <c r="E60" s="107">
        <f>D60/D59*100</f>
        <v>77.02884559124686</v>
      </c>
      <c r="F60" s="107">
        <f t="shared" si="6"/>
        <v>84.1536691383278</v>
      </c>
      <c r="G60" s="107">
        <f t="shared" si="4"/>
        <v>42.199570471519706</v>
      </c>
      <c r="H60" s="105">
        <f t="shared" si="7"/>
        <v>247.89999999999986</v>
      </c>
      <c r="I60" s="105">
        <f t="shared" si="5"/>
        <v>1803.1999999999996</v>
      </c>
      <c r="K60" s="154"/>
    </row>
    <row r="61" spans="1:11" s="94" customFormat="1" ht="18">
      <c r="A61" s="103" t="s">
        <v>1</v>
      </c>
      <c r="B61" s="127">
        <v>263.2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4"/>
        <v>0</v>
      </c>
      <c r="H61" s="105">
        <f t="shared" si="7"/>
        <v>263.2</v>
      </c>
      <c r="I61" s="105">
        <f t="shared" si="5"/>
        <v>360.7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</f>
        <v>219.69999999999996</v>
      </c>
      <c r="E62" s="107">
        <f>D62/D59*100</f>
        <v>12.85471885787841</v>
      </c>
      <c r="F62" s="107">
        <f t="shared" si="6"/>
        <v>91.65623696287024</v>
      </c>
      <c r="G62" s="107">
        <f t="shared" si="4"/>
        <v>55.80391160782321</v>
      </c>
      <c r="H62" s="105">
        <f t="shared" si="7"/>
        <v>20.00000000000003</v>
      </c>
      <c r="I62" s="105">
        <f t="shared" si="5"/>
        <v>174.00000000000003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6"/>
        <v>0</v>
      </c>
      <c r="G63" s="107">
        <f t="shared" si="4"/>
        <v>0</v>
      </c>
      <c r="H63" s="105">
        <f t="shared" si="7"/>
        <v>1633.1</v>
      </c>
      <c r="I63" s="105">
        <f t="shared" si="5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279.1000000000002</v>
      </c>
      <c r="C64" s="128">
        <f>C59-C60-C62-C63-C61</f>
        <v>823.5000000000007</v>
      </c>
      <c r="D64" s="128">
        <f>D59-D60-D62-D63-D61</f>
        <v>172.89999999999995</v>
      </c>
      <c r="E64" s="107">
        <f>D64/D59*100</f>
        <v>10.116435550874725</v>
      </c>
      <c r="F64" s="107">
        <f t="shared" si="6"/>
        <v>61.949122178430606</v>
      </c>
      <c r="G64" s="107">
        <f t="shared" si="4"/>
        <v>20.995749848208842</v>
      </c>
      <c r="H64" s="105">
        <f t="shared" si="7"/>
        <v>106.20000000000024</v>
      </c>
      <c r="I64" s="105">
        <f t="shared" si="5"/>
        <v>650.6000000000007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7"/>
        <v>0</v>
      </c>
      <c r="I65" s="80">
        <f t="shared" si="5"/>
        <v>0</v>
      </c>
      <c r="J65" s="95"/>
      <c r="K65" s="154"/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6"/>
        <v>#DIV/0!</v>
      </c>
      <c r="G66" s="74" t="e">
        <f t="shared" si="4"/>
        <v>#DIV/0!</v>
      </c>
      <c r="H66" s="80">
        <f t="shared" si="7"/>
        <v>0</v>
      </c>
      <c r="I66" s="80">
        <f t="shared" si="5"/>
        <v>0</v>
      </c>
      <c r="J66" s="95"/>
      <c r="K66" s="154"/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6"/>
        <v>#DIV/0!</v>
      </c>
      <c r="G67" s="74" t="e">
        <f t="shared" si="4"/>
        <v>#DIV/0!</v>
      </c>
      <c r="H67" s="80">
        <f t="shared" si="7"/>
        <v>0</v>
      </c>
      <c r="I67" s="80">
        <f t="shared" si="5"/>
        <v>0</v>
      </c>
      <c r="J67" s="95"/>
      <c r="K67" s="154"/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6"/>
        <v>#DIV/0!</v>
      </c>
      <c r="G68" s="74" t="e">
        <f t="shared" si="4"/>
        <v>#DIV/0!</v>
      </c>
      <c r="H68" s="80">
        <f t="shared" si="7"/>
        <v>0</v>
      </c>
      <c r="I68" s="80">
        <f t="shared" si="5"/>
        <v>0</v>
      </c>
      <c r="J68" s="95"/>
      <c r="K68" s="154"/>
    </row>
    <row r="69" spans="1:11" ht="18.75" thickBot="1">
      <c r="A69" s="20" t="s">
        <v>20</v>
      </c>
      <c r="B69" s="40">
        <f>B70+B71</f>
        <v>398.20000000000005</v>
      </c>
      <c r="C69" s="40">
        <f>C70+C71</f>
        <v>541.8</v>
      </c>
      <c r="D69" s="41">
        <f>D70+D71</f>
        <v>227</v>
      </c>
      <c r="E69" s="30">
        <f>D69/D154*100</f>
        <v>0.025827462989928204</v>
      </c>
      <c r="F69" s="3">
        <f>D69/B69*100</f>
        <v>57.00652938221998</v>
      </c>
      <c r="G69" s="3">
        <f t="shared" si="4"/>
        <v>41.897379106681434</v>
      </c>
      <c r="H69" s="41">
        <f>B69-D69</f>
        <v>171.20000000000005</v>
      </c>
      <c r="I69" s="41">
        <f t="shared" si="5"/>
        <v>314.79999999999995</v>
      </c>
      <c r="J69" s="94"/>
      <c r="K69" s="154"/>
    </row>
    <row r="70" spans="1:11" s="94" customFormat="1" ht="18">
      <c r="A70" s="103" t="s">
        <v>8</v>
      </c>
      <c r="B70" s="127">
        <f>256.1+36</f>
        <v>292.1</v>
      </c>
      <c r="C70" s="128">
        <v>292.7</v>
      </c>
      <c r="D70" s="105">
        <f>169.5+50+6+1.5</f>
        <v>227</v>
      </c>
      <c r="E70" s="107">
        <f>D70/D69*100</f>
        <v>100</v>
      </c>
      <c r="F70" s="107">
        <f t="shared" si="6"/>
        <v>77.71311194796301</v>
      </c>
      <c r="G70" s="107">
        <f t="shared" si="4"/>
        <v>77.55380936112061</v>
      </c>
      <c r="H70" s="105">
        <f t="shared" si="7"/>
        <v>65.10000000000002</v>
      </c>
      <c r="I70" s="105">
        <f t="shared" si="5"/>
        <v>65.69999999999999</v>
      </c>
      <c r="K70" s="154"/>
    </row>
    <row r="71" spans="1:11" s="94" customFormat="1" ht="18.75" thickBot="1">
      <c r="A71" s="103" t="s">
        <v>9</v>
      </c>
      <c r="B71" s="127">
        <v>106.1</v>
      </c>
      <c r="C71" s="128">
        <f>293.1-30-14</f>
        <v>249.10000000000002</v>
      </c>
      <c r="D71" s="105">
        <v>0</v>
      </c>
      <c r="E71" s="107">
        <f>D71/D70*100</f>
        <v>0</v>
      </c>
      <c r="F71" s="107">
        <f t="shared" si="6"/>
        <v>0</v>
      </c>
      <c r="G71" s="107">
        <f t="shared" si="4"/>
        <v>0</v>
      </c>
      <c r="H71" s="105">
        <f t="shared" si="7"/>
        <v>106.1</v>
      </c>
      <c r="I71" s="105">
        <f t="shared" si="5"/>
        <v>249.10000000000002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41">
        <f>B72-D72</f>
        <v>0</v>
      </c>
      <c r="I72" s="41">
        <f t="shared" si="5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8">
        <f t="shared" si="7"/>
        <v>0</v>
      </c>
      <c r="I73" s="38">
        <f t="shared" si="5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8">
        <f t="shared" si="7"/>
        <v>0</v>
      </c>
      <c r="I74" s="38">
        <f t="shared" si="5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4"/>
        <v>#DIV/0!</v>
      </c>
      <c r="H75" s="38"/>
      <c r="I75" s="38">
        <f t="shared" si="5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4"/>
        <v>#DIV/0!</v>
      </c>
      <c r="H76" s="38"/>
      <c r="I76" s="38">
        <f t="shared" si="5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</f>
        <v>3500</v>
      </c>
      <c r="D77" s="55"/>
      <c r="E77" s="35"/>
      <c r="F77" s="35"/>
      <c r="G77" s="35"/>
      <c r="H77" s="55">
        <f>B77-D77</f>
        <v>0</v>
      </c>
      <c r="I77" s="55">
        <f t="shared" si="5"/>
        <v>3500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1">
        <f>B79-D79</f>
        <v>0</v>
      </c>
      <c r="I79" s="41">
        <f aca="true" t="shared" si="9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8"/>
        <v>#DIV/0!</v>
      </c>
      <c r="H80" s="38">
        <f>B80-D80</f>
        <v>0</v>
      </c>
      <c r="I80" s="38">
        <f t="shared" si="9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8"/>
        <v>#DIV/0!</v>
      </c>
      <c r="H81" s="38">
        <f>B81-D81</f>
        <v>0</v>
      </c>
      <c r="I81" s="38">
        <f t="shared" si="9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8"/>
        <v>#DIV/0!</v>
      </c>
      <c r="H82" s="38"/>
      <c r="I82" s="38">
        <f t="shared" si="9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8"/>
        <v>#DIV/0!</v>
      </c>
      <c r="H83" s="38"/>
      <c r="I83" s="38">
        <f t="shared" si="9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8"/>
        <v>#DIV/0!</v>
      </c>
      <c r="H84" s="41"/>
      <c r="I84" s="41">
        <f t="shared" si="9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8"/>
        <v>#DIV/0!</v>
      </c>
      <c r="H85" s="53"/>
      <c r="I85" s="38">
        <f t="shared" si="9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8"/>
        <v>#DIV/0!</v>
      </c>
      <c r="H86" s="53"/>
      <c r="I86" s="38">
        <f t="shared" si="9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8"/>
        <v>#DIV/0!</v>
      </c>
      <c r="H87" s="41"/>
      <c r="I87" s="41">
        <f t="shared" si="9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8"/>
        <v>#DIV/0!</v>
      </c>
      <c r="H88" s="38"/>
      <c r="I88" s="38">
        <f t="shared" si="9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8"/>
        <v>#DIV/0!</v>
      </c>
      <c r="H89" s="38"/>
      <c r="I89" s="38">
        <f t="shared" si="9"/>
        <v>0</v>
      </c>
      <c r="J89" s="94"/>
      <c r="K89" s="154"/>
    </row>
    <row r="90" spans="1:11" ht="19.5" thickBot="1">
      <c r="A90" s="12" t="s">
        <v>10</v>
      </c>
      <c r="B90" s="46">
        <f>109554.8+50</f>
        <v>109604.8</v>
      </c>
      <c r="C90" s="40">
        <f>200580.6+2044.4+100</f>
        <v>202725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</f>
        <v>92864.79999999997</v>
      </c>
      <c r="E90" s="3">
        <f>D90/D154*100</f>
        <v>10.565912709546627</v>
      </c>
      <c r="F90" s="3">
        <f aca="true" t="shared" si="10" ref="F90:F96">D90/B90*100</f>
        <v>84.72694626512704</v>
      </c>
      <c r="G90" s="3">
        <f t="shared" si="8"/>
        <v>45.808262424466626</v>
      </c>
      <c r="H90" s="41">
        <f aca="true" t="shared" si="11" ref="H90:H96">B90-D90</f>
        <v>16740.00000000003</v>
      </c>
      <c r="I90" s="41">
        <f t="shared" si="9"/>
        <v>109860.20000000003</v>
      </c>
      <c r="J90" s="94"/>
      <c r="K90" s="154"/>
    </row>
    <row r="91" spans="1:11" s="94" customFormat="1" ht="18">
      <c r="A91" s="103" t="s">
        <v>3</v>
      </c>
      <c r="B91" s="127">
        <f>102192.2+45.2</f>
        <v>102237.4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</f>
        <v>88677.10999999997</v>
      </c>
      <c r="E91" s="107">
        <f>D91/D90*100</f>
        <v>95.49055185603156</v>
      </c>
      <c r="F91" s="107">
        <f t="shared" si="10"/>
        <v>86.73646825916931</v>
      </c>
      <c r="G91" s="107">
        <f t="shared" si="8"/>
        <v>46.68363750458664</v>
      </c>
      <c r="H91" s="105">
        <f t="shared" si="11"/>
        <v>13560.290000000023</v>
      </c>
      <c r="I91" s="105">
        <f t="shared" si="9"/>
        <v>101276.19000000002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</f>
        <v>1229.5000000000002</v>
      </c>
      <c r="E92" s="107">
        <f>D92/D90*100</f>
        <v>1.3239677466596607</v>
      </c>
      <c r="F92" s="107">
        <f t="shared" si="10"/>
        <v>80.04036195560187</v>
      </c>
      <c r="G92" s="107">
        <f t="shared" si="8"/>
        <v>44.2839648465639</v>
      </c>
      <c r="H92" s="105">
        <f t="shared" si="11"/>
        <v>306.5999999999997</v>
      </c>
      <c r="I92" s="105">
        <f t="shared" si="9"/>
        <v>1546.8999999999999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8"/>
        <v>#DIV/0!</v>
      </c>
      <c r="H93" s="105">
        <f t="shared" si="11"/>
        <v>0</v>
      </c>
      <c r="I93" s="105">
        <f t="shared" si="9"/>
        <v>0</v>
      </c>
      <c r="K93" s="154"/>
    </row>
    <row r="94" spans="1:11" s="94" customFormat="1" ht="18.75" thickBot="1">
      <c r="A94" s="103" t="s">
        <v>27</v>
      </c>
      <c r="B94" s="128">
        <f>B90-B91-B92-B93</f>
        <v>5831.300000000008</v>
      </c>
      <c r="C94" s="128">
        <f>C90-C91-C92-C93</f>
        <v>9995.300000000012</v>
      </c>
      <c r="D94" s="128">
        <f>D90-D91-D92-D93</f>
        <v>2958.1900000000023</v>
      </c>
      <c r="E94" s="107">
        <f>D94/D90*100</f>
        <v>3.1854803973087793</v>
      </c>
      <c r="F94" s="107">
        <f t="shared" si="10"/>
        <v>50.72951142969831</v>
      </c>
      <c r="G94" s="107">
        <f>D94/C94*100</f>
        <v>29.595810030714425</v>
      </c>
      <c r="H94" s="105">
        <f t="shared" si="11"/>
        <v>2873.110000000006</v>
      </c>
      <c r="I94" s="105">
        <f>C94-D94</f>
        <v>7037.11000000001</v>
      </c>
      <c r="K94" s="154"/>
    </row>
    <row r="95" spans="1:11" ht="18.75">
      <c r="A95" s="83" t="s">
        <v>12</v>
      </c>
      <c r="B95" s="92">
        <f>23556.9-312.7-1000</f>
        <v>22244.2</v>
      </c>
      <c r="C95" s="86">
        <f>46414.5+100+39.4+1153.5-64.6</f>
        <v>47642.8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</f>
        <v>17539.9</v>
      </c>
      <c r="E95" s="82">
        <f>D95/D154*100</f>
        <v>1.9956436920574527</v>
      </c>
      <c r="F95" s="84">
        <f t="shared" si="10"/>
        <v>78.8515658014224</v>
      </c>
      <c r="G95" s="81">
        <f>D95/C95*100</f>
        <v>36.815426465279124</v>
      </c>
      <c r="H95" s="85">
        <f t="shared" si="11"/>
        <v>4704.299999999999</v>
      </c>
      <c r="I95" s="88">
        <f>C95-D95</f>
        <v>30102.9</v>
      </c>
      <c r="J95" s="94"/>
      <c r="K95" s="154"/>
    </row>
    <row r="96" spans="1:11" s="94" customFormat="1" ht="18.75" thickBot="1">
      <c r="A96" s="130" t="s">
        <v>83</v>
      </c>
      <c r="B96" s="131">
        <v>6483.7</v>
      </c>
      <c r="C96" s="132">
        <v>12814.2</v>
      </c>
      <c r="D96" s="133">
        <f>194.6+1234+3.4+0.5+79.6+1026.4+0.7+86.4+939.3+4.2+87.7+624.7+8+489.4+90.3+1.9+597.9+5.5+67.2+2.1+31.9+0.2</f>
        <v>5575.899999999998</v>
      </c>
      <c r="E96" s="134">
        <f>D96/D95*100</f>
        <v>31.78980495897923</v>
      </c>
      <c r="F96" s="135">
        <f t="shared" si="10"/>
        <v>85.99873529003497</v>
      </c>
      <c r="G96" s="136">
        <f>D96/C96*100</f>
        <v>43.51344602082064</v>
      </c>
      <c r="H96" s="137">
        <f t="shared" si="11"/>
        <v>907.800000000002</v>
      </c>
      <c r="I96" s="126">
        <f>C96-D96</f>
        <v>7238.300000000003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/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/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/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/>
    </row>
    <row r="102" spans="1:11" s="32" customFormat="1" ht="19.5" thickBot="1">
      <c r="A102" s="12" t="s">
        <v>11</v>
      </c>
      <c r="B102" s="91">
        <f>8246.9-50</f>
        <v>8196.9</v>
      </c>
      <c r="C102" s="71">
        <f>11266.5-91.2+1707.2</f>
        <v>12882.5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</f>
        <v>6600.9</v>
      </c>
      <c r="E102" s="17">
        <f>D102/D154*100</f>
        <v>0.7510330416309122</v>
      </c>
      <c r="F102" s="17">
        <f>D102/B102*100</f>
        <v>80.52922446290671</v>
      </c>
      <c r="G102" s="17">
        <f aca="true" t="shared" si="12" ref="G102:G152">D102/C102*100</f>
        <v>51.23927809043275</v>
      </c>
      <c r="H102" s="66">
        <f>B102-D102</f>
        <v>1596</v>
      </c>
      <c r="I102" s="66">
        <f aca="true" t="shared" si="13" ref="I102:I152">C102-D102</f>
        <v>6281.6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</f>
        <v>69.9</v>
      </c>
      <c r="E103" s="121">
        <f>D103/D102*100</f>
        <v>1.05894650729446</v>
      </c>
      <c r="F103" s="107">
        <f>D103/B103*100</f>
        <v>48.04123711340206</v>
      </c>
      <c r="G103" s="121">
        <f>D103/C103*100</f>
        <v>19.21385376580539</v>
      </c>
      <c r="H103" s="120">
        <f>B103-D103</f>
        <v>75.6</v>
      </c>
      <c r="I103" s="120">
        <f t="shared" si="13"/>
        <v>293.9</v>
      </c>
      <c r="K103" s="154"/>
    </row>
    <row r="104" spans="1:11" s="94" customFormat="1" ht="18">
      <c r="A104" s="122" t="s">
        <v>48</v>
      </c>
      <c r="B104" s="104">
        <f>7134.4-50</f>
        <v>7084.4</v>
      </c>
      <c r="C104" s="105">
        <f>8949.2-91.2+1682.1</f>
        <v>10540.1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</f>
        <v>6122</v>
      </c>
      <c r="E104" s="107">
        <f>D104/D102*100</f>
        <v>92.74492872184096</v>
      </c>
      <c r="F104" s="107">
        <f aca="true" t="shared" si="14" ref="F104:F152">D104/B104*100</f>
        <v>86.41522217830727</v>
      </c>
      <c r="G104" s="107">
        <f t="shared" si="12"/>
        <v>58.082940389559866</v>
      </c>
      <c r="H104" s="105">
        <f>B104-D104</f>
        <v>962.3999999999996</v>
      </c>
      <c r="I104" s="105">
        <f t="shared" si="13"/>
        <v>4418.1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>B105-D105</f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409</v>
      </c>
      <c r="E106" s="125">
        <f>D106/D102*100</f>
        <v>6.1961247708645795</v>
      </c>
      <c r="F106" s="125">
        <f t="shared" si="14"/>
        <v>42.29576008273009</v>
      </c>
      <c r="G106" s="125">
        <f t="shared" si="12"/>
        <v>20.67118164358637</v>
      </c>
      <c r="H106" s="126">
        <f>B106-D106</f>
        <v>558</v>
      </c>
      <c r="I106" s="126">
        <f t="shared" si="13"/>
        <v>1569.6000000000004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236540.50000000003</v>
      </c>
      <c r="C107" s="68">
        <f>SUM(C108:C151)-C115-C120+C152-C142-C143-C109-C112-C123-C124-C140-C133-C131-C138</f>
        <v>560903.7</v>
      </c>
      <c r="D107" s="68">
        <f>SUM(D108:D151)-D115-D120+D152-D142-D143-D109-D112-D123-D124-D140-D133-D131-D138-D118</f>
        <v>142223.69999999995</v>
      </c>
      <c r="E107" s="69">
        <f>D107/D154*100</f>
        <v>16.181838537624014</v>
      </c>
      <c r="F107" s="69">
        <f>D107/B107*100</f>
        <v>60.12657451895127</v>
      </c>
      <c r="G107" s="69">
        <f t="shared" si="12"/>
        <v>25.356170765142032</v>
      </c>
      <c r="H107" s="68">
        <f>B107-D107</f>
        <v>94316.80000000008</v>
      </c>
      <c r="I107" s="68">
        <f t="shared" si="13"/>
        <v>418680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</f>
        <v>1383.7999999999995</v>
      </c>
      <c r="E108" s="100">
        <f>D108/D107*100</f>
        <v>0.9729742651892758</v>
      </c>
      <c r="F108" s="100">
        <f t="shared" si="14"/>
        <v>61.29789590254704</v>
      </c>
      <c r="G108" s="100">
        <f t="shared" si="12"/>
        <v>31.033864095088575</v>
      </c>
      <c r="H108" s="101">
        <f>B108-D108</f>
        <v>873.7000000000005</v>
      </c>
      <c r="I108" s="101">
        <f t="shared" si="13"/>
        <v>3075.2000000000007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45.613527966469164</v>
      </c>
      <c r="F109" s="107">
        <f t="shared" si="14"/>
        <v>63.10106967909628</v>
      </c>
      <c r="G109" s="107">
        <f t="shared" si="12"/>
        <v>31.639097744360907</v>
      </c>
      <c r="H109" s="105">
        <f aca="true" t="shared" si="15" ref="H109:H152">B109-D109</f>
        <v>369.0999999999999</v>
      </c>
      <c r="I109" s="105">
        <f t="shared" si="13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2"/>
        <v>#DIV/0!</v>
      </c>
      <c r="H110" s="101">
        <f t="shared" si="15"/>
        <v>0</v>
      </c>
      <c r="I110" s="101">
        <f t="shared" si="13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4"/>
        <v>0</v>
      </c>
      <c r="G111" s="100">
        <f t="shared" si="12"/>
        <v>0</v>
      </c>
      <c r="H111" s="101">
        <f t="shared" si="15"/>
        <v>110.9</v>
      </c>
      <c r="I111" s="101">
        <f t="shared" si="13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4"/>
        <v>#DIV/0!</v>
      </c>
      <c r="G112" s="107" t="e">
        <f t="shared" si="12"/>
        <v>#DIV/0!</v>
      </c>
      <c r="H112" s="105">
        <f t="shared" si="15"/>
        <v>0</v>
      </c>
      <c r="I112" s="105">
        <f t="shared" si="13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4"/>
        <v>0</v>
      </c>
      <c r="G113" s="100">
        <f t="shared" si="12"/>
        <v>0</v>
      </c>
      <c r="H113" s="101">
        <f t="shared" si="15"/>
        <v>46.7</v>
      </c>
      <c r="I113" s="101">
        <f t="shared" si="13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</f>
        <v>1182.4</v>
      </c>
      <c r="E114" s="100">
        <f>D114/D107*100</f>
        <v>0.8313663615838995</v>
      </c>
      <c r="F114" s="100">
        <f t="shared" si="14"/>
        <v>69.56521739130434</v>
      </c>
      <c r="G114" s="100">
        <f t="shared" si="12"/>
        <v>35.70587347123661</v>
      </c>
      <c r="H114" s="101">
        <f t="shared" si="15"/>
        <v>517.3</v>
      </c>
      <c r="I114" s="101">
        <f t="shared" si="13"/>
        <v>2129.1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4"/>
        <v>#DIV/0!</v>
      </c>
      <c r="G115" s="107" t="e">
        <f t="shared" si="12"/>
        <v>#DIV/0!</v>
      </c>
      <c r="H115" s="105">
        <f t="shared" si="15"/>
        <v>0</v>
      </c>
      <c r="I115" s="105">
        <f t="shared" si="13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4"/>
        <v>#DIV/0!</v>
      </c>
      <c r="G116" s="113" t="e">
        <f t="shared" si="12"/>
        <v>#DIV/0!</v>
      </c>
      <c r="H116" s="109">
        <f t="shared" si="15"/>
        <v>0</v>
      </c>
      <c r="I116" s="109">
        <f t="shared" si="13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0.03867147317922401</v>
      </c>
      <c r="F117" s="100">
        <f>D117/B117*100</f>
        <v>34.59119496855346</v>
      </c>
      <c r="G117" s="100">
        <f t="shared" si="12"/>
        <v>27.500000000000004</v>
      </c>
      <c r="H117" s="101">
        <f t="shared" si="15"/>
        <v>104</v>
      </c>
      <c r="I117" s="101">
        <f t="shared" si="13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</f>
        <v>266.9000000000001</v>
      </c>
      <c r="E119" s="100">
        <f>D119/D107*100</f>
        <v>0.18766211257336166</v>
      </c>
      <c r="F119" s="100">
        <f t="shared" si="14"/>
        <v>99.40409683426446</v>
      </c>
      <c r="G119" s="100">
        <f t="shared" si="12"/>
        <v>54.29210740439383</v>
      </c>
      <c r="H119" s="101">
        <f t="shared" si="15"/>
        <v>1.599999999999909</v>
      </c>
      <c r="I119" s="101">
        <f t="shared" si="13"/>
        <v>224.69999999999993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85.08804795803668</v>
      </c>
      <c r="F120" s="107">
        <f t="shared" si="14"/>
        <v>100</v>
      </c>
      <c r="G120" s="107">
        <f t="shared" si="12"/>
        <v>55.55283757338552</v>
      </c>
      <c r="H120" s="105">
        <f t="shared" si="15"/>
        <v>0</v>
      </c>
      <c r="I120" s="105">
        <f t="shared" si="13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0.0025312236990037533</v>
      </c>
      <c r="F121" s="100">
        <f t="shared" si="14"/>
        <v>2.88</v>
      </c>
      <c r="G121" s="100">
        <f t="shared" si="12"/>
        <v>1.135646687697161</v>
      </c>
      <c r="H121" s="101">
        <f t="shared" si="15"/>
        <v>121.4</v>
      </c>
      <c r="I121" s="101">
        <f t="shared" si="13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0.008437412330012512</v>
      </c>
      <c r="F122" s="100">
        <f t="shared" si="14"/>
        <v>5.676442762535478</v>
      </c>
      <c r="G122" s="100">
        <f t="shared" si="12"/>
        <v>2.142857142857143</v>
      </c>
      <c r="H122" s="101">
        <f t="shared" si="15"/>
        <v>199.39999999999998</v>
      </c>
      <c r="I122" s="101">
        <f t="shared" si="13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2"/>
        <v>#DIV/0!</v>
      </c>
      <c r="H123" s="105">
        <f t="shared" si="15"/>
        <v>0</v>
      </c>
      <c r="I123" s="105">
        <f t="shared" si="13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2"/>
        <v>#DIV/0!</v>
      </c>
      <c r="H124" s="105">
        <f t="shared" si="15"/>
        <v>0</v>
      </c>
      <c r="I124" s="105">
        <f t="shared" si="13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</f>
        <v>24064.2</v>
      </c>
      <c r="E125" s="113">
        <f>D125/D107*100</f>
        <v>16.91996481599059</v>
      </c>
      <c r="F125" s="100">
        <f t="shared" si="14"/>
        <v>92.42344518740711</v>
      </c>
      <c r="G125" s="100">
        <f t="shared" si="12"/>
        <v>52.87522000030761</v>
      </c>
      <c r="H125" s="101">
        <f t="shared" si="15"/>
        <v>1972.699999999997</v>
      </c>
      <c r="I125" s="101">
        <f t="shared" si="13"/>
        <v>21447.100000000002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v>9.6</v>
      </c>
      <c r="E126" s="113">
        <f>D126/D107*100</f>
        <v>0.0067499298640100085</v>
      </c>
      <c r="F126" s="100">
        <f t="shared" si="14"/>
        <v>1.465648854961832</v>
      </c>
      <c r="G126" s="100">
        <f t="shared" si="12"/>
        <v>1.3714285714285714</v>
      </c>
      <c r="H126" s="101">
        <f t="shared" si="15"/>
        <v>645.4</v>
      </c>
      <c r="I126" s="101">
        <f t="shared" si="13"/>
        <v>690.4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/>
      <c r="E127" s="113">
        <f>D127/D107*100</f>
        <v>0</v>
      </c>
      <c r="F127" s="100">
        <f t="shared" si="14"/>
        <v>0</v>
      </c>
      <c r="G127" s="100">
        <f t="shared" si="12"/>
        <v>0</v>
      </c>
      <c r="H127" s="101">
        <f t="shared" si="15"/>
        <v>200</v>
      </c>
      <c r="I127" s="101">
        <f t="shared" si="13"/>
        <v>200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4"/>
        <v>0</v>
      </c>
      <c r="G128" s="100">
        <f t="shared" si="12"/>
        <v>0</v>
      </c>
      <c r="H128" s="101">
        <f t="shared" si="15"/>
        <v>74</v>
      </c>
      <c r="I128" s="101">
        <f t="shared" si="13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4"/>
        <v>#DIV/0!</v>
      </c>
      <c r="G129" s="100" t="e">
        <f t="shared" si="12"/>
        <v>#DIV/0!</v>
      </c>
      <c r="H129" s="101">
        <f t="shared" si="15"/>
        <v>0</v>
      </c>
      <c r="I129" s="101">
        <f t="shared" si="13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</f>
        <v>208.2</v>
      </c>
      <c r="E130" s="113">
        <f>D130/D107*100</f>
        <v>0.14638910392571705</v>
      </c>
      <c r="F130" s="100">
        <f t="shared" si="14"/>
        <v>81.48727984344423</v>
      </c>
      <c r="G130" s="100">
        <f t="shared" si="12"/>
        <v>22.101910828025474</v>
      </c>
      <c r="H130" s="101">
        <f t="shared" si="15"/>
        <v>47.30000000000001</v>
      </c>
      <c r="I130" s="101">
        <f t="shared" si="13"/>
        <v>733.8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</f>
        <v>35.2</v>
      </c>
      <c r="E131" s="107">
        <f>D131/D130*100</f>
        <v>16.906820365033624</v>
      </c>
      <c r="F131" s="107">
        <f>D131/B131*100</f>
        <v>80.73394495412845</v>
      </c>
      <c r="G131" s="107">
        <f t="shared" si="12"/>
        <v>6.891151135473766</v>
      </c>
      <c r="H131" s="105">
        <f t="shared" si="15"/>
        <v>8.399999999999999</v>
      </c>
      <c r="I131" s="105">
        <f t="shared" si="13"/>
        <v>475.6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4"/>
        <v>0</v>
      </c>
      <c r="G132" s="100">
        <f t="shared" si="12"/>
        <v>0</v>
      </c>
      <c r="H132" s="101">
        <f t="shared" si="15"/>
        <v>210</v>
      </c>
      <c r="I132" s="101">
        <f t="shared" si="13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2"/>
        <v>#DIV/0!</v>
      </c>
      <c r="H133" s="105">
        <f t="shared" si="15"/>
        <v>0</v>
      </c>
      <c r="I133" s="105">
        <f t="shared" si="13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4"/>
        <v>#DIV/0!</v>
      </c>
      <c r="G134" s="100" t="e">
        <f t="shared" si="12"/>
        <v>#DIV/0!</v>
      </c>
      <c r="H134" s="101">
        <f t="shared" si="15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4"/>
        <v>#DIV/0!</v>
      </c>
      <c r="G135" s="100" t="e">
        <f t="shared" si="12"/>
        <v>#DIV/0!</v>
      </c>
      <c r="H135" s="101">
        <f t="shared" si="15"/>
        <v>0</v>
      </c>
      <c r="I135" s="101">
        <f t="shared" si="13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</f>
        <v>38.099999999999994</v>
      </c>
      <c r="E136" s="113">
        <f>D136/D107*100</f>
        <v>0.02678878414778972</v>
      </c>
      <c r="F136" s="100">
        <f t="shared" si="14"/>
        <v>69.27272727272727</v>
      </c>
      <c r="G136" s="100">
        <f t="shared" si="12"/>
        <v>9.942588726513568</v>
      </c>
      <c r="H136" s="101">
        <f t="shared" si="15"/>
        <v>16.900000000000006</v>
      </c>
      <c r="I136" s="101">
        <f t="shared" si="13"/>
        <v>345.1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v>3.7</v>
      </c>
      <c r="E137" s="113">
        <f>D137/D107*100</f>
        <v>0.0026015354684205245</v>
      </c>
      <c r="F137" s="100">
        <f t="shared" si="14"/>
        <v>3.0833333333333335</v>
      </c>
      <c r="G137" s="100">
        <f t="shared" si="12"/>
        <v>1.0571428571428572</v>
      </c>
      <c r="H137" s="101">
        <f t="shared" si="15"/>
        <v>116.3</v>
      </c>
      <c r="I137" s="101">
        <f t="shared" si="13"/>
        <v>346.3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v>3.7</v>
      </c>
      <c r="E138" s="107"/>
      <c r="F138" s="100">
        <f>D138/B138*100</f>
        <v>9.73684210526316</v>
      </c>
      <c r="G138" s="107">
        <f>D138/C138*100</f>
        <v>3.3636363636363638</v>
      </c>
      <c r="H138" s="105">
        <f>B138-D138</f>
        <v>34.3</v>
      </c>
      <c r="I138" s="105">
        <f>C138-D138</f>
        <v>106.3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</f>
        <v>275.90000000000003</v>
      </c>
      <c r="E139" s="113">
        <f>D139/D107*100</f>
        <v>0.193990171820871</v>
      </c>
      <c r="F139" s="100">
        <f>D139/B139*100</f>
        <v>79.80908301995952</v>
      </c>
      <c r="G139" s="100">
        <f>D139/C139*100</f>
        <v>45.40069113049202</v>
      </c>
      <c r="H139" s="101">
        <f t="shared" si="15"/>
        <v>69.79999999999995</v>
      </c>
      <c r="I139" s="101">
        <f t="shared" si="13"/>
        <v>331.8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89.70641536788689</v>
      </c>
      <c r="F140" s="107">
        <f t="shared" si="14"/>
        <v>87.20930232558139</v>
      </c>
      <c r="G140" s="107">
        <f>D140/C140*100</f>
        <v>50.55147058823528</v>
      </c>
      <c r="H140" s="105">
        <f t="shared" si="15"/>
        <v>36.30000000000004</v>
      </c>
      <c r="I140" s="105">
        <f t="shared" si="13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</f>
        <v>776.1999999999999</v>
      </c>
      <c r="E141" s="113">
        <f>D141/D107*100</f>
        <v>0.545759954212976</v>
      </c>
      <c r="F141" s="100">
        <f t="shared" si="14"/>
        <v>87.01793721973094</v>
      </c>
      <c r="G141" s="100">
        <f t="shared" si="12"/>
        <v>44.10227272727273</v>
      </c>
      <c r="H141" s="101">
        <f t="shared" si="15"/>
        <v>115.80000000000007</v>
      </c>
      <c r="I141" s="101">
        <f t="shared" si="13"/>
        <v>983.8000000000001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</f>
        <v>627.4999999999999</v>
      </c>
      <c r="E142" s="107">
        <f>D142/D141*100</f>
        <v>80.84256634887915</v>
      </c>
      <c r="F142" s="107">
        <f aca="true" t="shared" si="16" ref="F142:F151">D142/B142*100</f>
        <v>87.93441704035872</v>
      </c>
      <c r="G142" s="107">
        <f t="shared" si="12"/>
        <v>43.655210797272844</v>
      </c>
      <c r="H142" s="105">
        <f t="shared" si="15"/>
        <v>86.10000000000014</v>
      </c>
      <c r="I142" s="105">
        <f t="shared" si="13"/>
        <v>809.9000000000002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</f>
        <v>15.7</v>
      </c>
      <c r="E143" s="107">
        <f>D143/D141*100</f>
        <v>2.0226745684102037</v>
      </c>
      <c r="F143" s="107">
        <f t="shared" si="16"/>
        <v>57.720588235294116</v>
      </c>
      <c r="G143" s="107">
        <f>D143/C143*100</f>
        <v>39.24999999999999</v>
      </c>
      <c r="H143" s="105">
        <f t="shared" si="15"/>
        <v>11.5</v>
      </c>
      <c r="I143" s="105">
        <f t="shared" si="13"/>
        <v>24.3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0.3758164075326406</v>
      </c>
      <c r="F144" s="100">
        <f t="shared" si="16"/>
        <v>85.58847077662129</v>
      </c>
      <c r="G144" s="100">
        <f t="shared" si="12"/>
        <v>85.58847077662129</v>
      </c>
      <c r="H144" s="101">
        <f t="shared" si="15"/>
        <v>90</v>
      </c>
      <c r="I144" s="101">
        <f t="shared" si="13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2"/>
        <v>#DIV/0!</v>
      </c>
      <c r="H145" s="101">
        <f t="shared" si="15"/>
        <v>0</v>
      </c>
      <c r="I145" s="101">
        <f t="shared" si="13"/>
        <v>0</v>
      </c>
      <c r="K145" s="154"/>
      <c r="L145" s="102"/>
    </row>
    <row r="146" spans="1:12" s="114" customFormat="1" ht="18.75">
      <c r="A146" s="118" t="s">
        <v>97</v>
      </c>
      <c r="B146" s="164">
        <f>22821.5-1011</f>
        <v>21810.5</v>
      </c>
      <c r="C146" s="109">
        <f>56447.1-100+1500-3000</f>
        <v>54847.1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</f>
        <v>19243.500000000004</v>
      </c>
      <c r="E146" s="113">
        <f>D146/D107*100</f>
        <v>13.530445347716316</v>
      </c>
      <c r="F146" s="100">
        <f t="shared" si="16"/>
        <v>88.2304394672291</v>
      </c>
      <c r="G146" s="100">
        <f t="shared" si="12"/>
        <v>35.08572012011575</v>
      </c>
      <c r="H146" s="101">
        <f t="shared" si="15"/>
        <v>2566.9999999999964</v>
      </c>
      <c r="I146" s="101">
        <f t="shared" si="13"/>
        <v>35603.59999999999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6"/>
        <v>#DIV/0!</v>
      </c>
      <c r="G147" s="100" t="e">
        <f t="shared" si="12"/>
        <v>#DIV/0!</v>
      </c>
      <c r="H147" s="101">
        <f t="shared" si="15"/>
        <v>0</v>
      </c>
      <c r="I147" s="101">
        <f t="shared" si="13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0.06285872185859322</v>
      </c>
      <c r="F149" s="100">
        <f t="shared" si="16"/>
        <v>100</v>
      </c>
      <c r="G149" s="100">
        <f t="shared" si="12"/>
        <v>55.08317929759704</v>
      </c>
      <c r="H149" s="101">
        <f t="shared" si="15"/>
        <v>0</v>
      </c>
      <c r="I149" s="101">
        <f t="shared" si="13"/>
        <v>72.9</v>
      </c>
      <c r="K149" s="178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4.1635114260140895</v>
      </c>
      <c r="F150" s="100">
        <f t="shared" si="16"/>
        <v>94.58962972428995</v>
      </c>
      <c r="G150" s="100">
        <f t="shared" si="12"/>
        <v>52.76923762420353</v>
      </c>
      <c r="H150" s="101">
        <f t="shared" si="15"/>
        <v>338.7000000000007</v>
      </c>
      <c r="I150" s="101">
        <f t="shared" si="13"/>
        <v>5300.000000000001</v>
      </c>
      <c r="K150" s="178"/>
      <c r="L150" s="102"/>
    </row>
    <row r="151" spans="1:12" s="114" customFormat="1" ht="19.5" customHeight="1">
      <c r="A151" s="148" t="s">
        <v>50</v>
      </c>
      <c r="B151" s="166">
        <f>151473.2+1011+432.7</f>
        <v>152916.90000000002</v>
      </c>
      <c r="C151" s="149">
        <f>350771.5+40351.1</f>
        <v>391122.6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</f>
        <v>69385.2</v>
      </c>
      <c r="E151" s="151">
        <f>D151/D107*100</f>
        <v>48.785961833365334</v>
      </c>
      <c r="F151" s="152">
        <f t="shared" si="16"/>
        <v>45.374448474956</v>
      </c>
      <c r="G151" s="152">
        <f t="shared" si="12"/>
        <v>17.74001297802786</v>
      </c>
      <c r="H151" s="153">
        <f t="shared" si="15"/>
        <v>83531.70000000003</v>
      </c>
      <c r="I151" s="153">
        <f>C151-D151</f>
        <v>321737.39999999997</v>
      </c>
      <c r="K151" s="178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</f>
        <v>18770</v>
      </c>
      <c r="E152" s="113">
        <f>D152/D107*100</f>
        <v>13.197519119527904</v>
      </c>
      <c r="F152" s="100">
        <f t="shared" si="14"/>
        <v>88.88909936446898</v>
      </c>
      <c r="G152" s="100">
        <f t="shared" si="12"/>
        <v>44.44497063837848</v>
      </c>
      <c r="H152" s="101">
        <f t="shared" si="15"/>
        <v>2346.2000000000007</v>
      </c>
      <c r="I152" s="101">
        <f t="shared" si="13"/>
        <v>23462</v>
      </c>
      <c r="K152" s="178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149536.49999999994</v>
      </c>
      <c r="E153" s="15"/>
      <c r="F153" s="15"/>
      <c r="G153" s="6"/>
      <c r="H153" s="53"/>
      <c r="I153" s="45"/>
      <c r="K153" s="178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1108855.7</v>
      </c>
      <c r="C154" s="41">
        <f>C6+C18+C33+C43+C51+C59+C69+C72+C77+C79+C87+C90+C95+C102+C107+C100+C84+C98+C45</f>
        <v>2165189.5</v>
      </c>
      <c r="D154" s="41">
        <f>D6+D18+D33+D43+D51+D59+D69+D72+D77+D79+D87+D90+D95+D102+D107+D100+D84+D98+D45</f>
        <v>878909.3999999998</v>
      </c>
      <c r="E154" s="28">
        <v>100</v>
      </c>
      <c r="F154" s="3">
        <f>D154/B154*100</f>
        <v>79.26273905612786</v>
      </c>
      <c r="G154" s="3">
        <f aca="true" t="shared" si="17" ref="G154:G160">D154/C154*100</f>
        <v>40.59272410105442</v>
      </c>
      <c r="H154" s="41">
        <f aca="true" t="shared" si="18" ref="H154:H160">B154-D154</f>
        <v>229946.30000000016</v>
      </c>
      <c r="I154" s="41">
        <f aca="true" t="shared" si="19" ref="I154:I160">C154-D154</f>
        <v>1286280.1</v>
      </c>
      <c r="K154" s="179"/>
      <c r="L154" s="34"/>
    </row>
    <row r="155" spans="1:12" ht="18.75">
      <c r="A155" s="16" t="s">
        <v>5</v>
      </c>
      <c r="B155" s="52">
        <f>B8+B20+B34+B52+B60+B91+B115+B120+B46+B142+B133+B103</f>
        <v>509364.69999999995</v>
      </c>
      <c r="C155" s="52">
        <f>C8+C20+C34+C52+C60+C91+C115+C120+C46+C142+C133+C103</f>
        <v>896180.8</v>
      </c>
      <c r="D155" s="52">
        <f>D8+D20+D34+D52+D60+D91+D115+D120+D46+D142+D133+D103</f>
        <v>438240.8100000001</v>
      </c>
      <c r="E155" s="6">
        <f>D155/D154*100</f>
        <v>49.86188678833111</v>
      </c>
      <c r="F155" s="6">
        <f aca="true" t="shared" si="20" ref="F155:F160">D155/B155*100</f>
        <v>86.03674538106002</v>
      </c>
      <c r="G155" s="6">
        <f t="shared" si="17"/>
        <v>48.900937176962515</v>
      </c>
      <c r="H155" s="53">
        <f t="shared" si="18"/>
        <v>71123.88999999984</v>
      </c>
      <c r="I155" s="63">
        <f t="shared" si="19"/>
        <v>457939.98999999993</v>
      </c>
      <c r="K155" s="178"/>
      <c r="L155" s="34"/>
    </row>
    <row r="156" spans="1:12" ht="18.75">
      <c r="A156" s="16" t="s">
        <v>0</v>
      </c>
      <c r="B156" s="53">
        <f>B11+B23+B36+B55+B62+B92+B49+B143+B109+B112+B96+B140+B129</f>
        <v>64011.899999999994</v>
      </c>
      <c r="C156" s="53">
        <f>C11+C23+C36+C55+C62+C92+C49+C143+C109+C112+C96+C140+C129</f>
        <v>110563.99999999999</v>
      </c>
      <c r="D156" s="53">
        <f>D11+D23+D36+D55+D62+D92+D49+D143+D109+D112+D96+D140+D129</f>
        <v>59535.79999999999</v>
      </c>
      <c r="E156" s="6">
        <f>D156/D154*100</f>
        <v>6.7738267448271685</v>
      </c>
      <c r="F156" s="6">
        <f t="shared" si="20"/>
        <v>93.0073939376897</v>
      </c>
      <c r="G156" s="6">
        <f t="shared" si="17"/>
        <v>53.84736442241598</v>
      </c>
      <c r="H156" s="53">
        <f>B156-D156</f>
        <v>4476.100000000006</v>
      </c>
      <c r="I156" s="63">
        <f t="shared" si="19"/>
        <v>51028.2</v>
      </c>
      <c r="K156" s="178"/>
      <c r="L156" s="70"/>
    </row>
    <row r="157" spans="1:12" ht="18.75">
      <c r="A157" s="16" t="s">
        <v>1</v>
      </c>
      <c r="B157" s="52">
        <f>B22+B10+B54+B48+B61+B35+B124</f>
        <v>24582</v>
      </c>
      <c r="C157" s="52">
        <f>C22+C10+C54+C48+C61+C35+C124</f>
        <v>45915.9</v>
      </c>
      <c r="D157" s="52">
        <f>D22+D10+D54+D48+D61+D35+D124</f>
        <v>15234.499999999998</v>
      </c>
      <c r="E157" s="6">
        <f>D157/D154*100</f>
        <v>1.7333413432601814</v>
      </c>
      <c r="F157" s="6">
        <f t="shared" si="20"/>
        <v>61.97420877064518</v>
      </c>
      <c r="G157" s="6">
        <f t="shared" si="17"/>
        <v>33.17913838125791</v>
      </c>
      <c r="H157" s="53">
        <f t="shared" si="18"/>
        <v>9347.500000000002</v>
      </c>
      <c r="I157" s="63">
        <f t="shared" si="19"/>
        <v>30681.4</v>
      </c>
      <c r="K157" s="178"/>
      <c r="L157" s="34"/>
    </row>
    <row r="158" spans="1:12" ht="21" customHeight="1">
      <c r="A158" s="16" t="s">
        <v>14</v>
      </c>
      <c r="B158" s="52">
        <f>B12+B24+B104+B63+B38+B93+B131+B56+B138+B118</f>
        <v>16052.900000000001</v>
      </c>
      <c r="C158" s="52">
        <f>C12+C24+C104+C63+C38+C93+C131+C56+C138+C118</f>
        <v>30214.999999999996</v>
      </c>
      <c r="D158" s="52">
        <f>D12+D24+D104+D63+D38+D93+D131+D56+D138+D118</f>
        <v>12771.2</v>
      </c>
      <c r="E158" s="6">
        <f>D158/D154*100</f>
        <v>1.4530735477399608</v>
      </c>
      <c r="F158" s="6">
        <f t="shared" si="20"/>
        <v>79.55696478517899</v>
      </c>
      <c r="G158" s="6">
        <f t="shared" si="17"/>
        <v>42.267747807380445</v>
      </c>
      <c r="H158" s="53">
        <f>B158-D158</f>
        <v>3281.7000000000007</v>
      </c>
      <c r="I158" s="63">
        <f t="shared" si="19"/>
        <v>17443.799999999996</v>
      </c>
      <c r="K158" s="178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17.900000000000002</v>
      </c>
      <c r="E159" s="6">
        <f>D159/D154*100</f>
        <v>0.002036614922994339</v>
      </c>
      <c r="F159" s="6">
        <f t="shared" si="20"/>
        <v>56.64556962025317</v>
      </c>
      <c r="G159" s="6">
        <f t="shared" si="17"/>
        <v>15.826702033598586</v>
      </c>
      <c r="H159" s="53">
        <f t="shared" si="18"/>
        <v>13.7</v>
      </c>
      <c r="I159" s="63">
        <f t="shared" si="19"/>
        <v>95.2</v>
      </c>
      <c r="K159" s="178"/>
      <c r="L159" s="34"/>
    </row>
    <row r="160" spans="1:12" ht="19.5" thickBot="1">
      <c r="A160" s="89" t="s">
        <v>27</v>
      </c>
      <c r="B160" s="65">
        <f>B154-B155-B156-B157-B158-B159</f>
        <v>494812.6</v>
      </c>
      <c r="C160" s="65">
        <f>C154-C155-C156-C157-C158-C159</f>
        <v>1082200.7</v>
      </c>
      <c r="D160" s="65">
        <f>D154-D155-D156-D157-D158-D159</f>
        <v>353109.18999999965</v>
      </c>
      <c r="E160" s="31">
        <f>D160/D154*100</f>
        <v>40.175834960918586</v>
      </c>
      <c r="F160" s="31">
        <f t="shared" si="20"/>
        <v>71.36220662125412</v>
      </c>
      <c r="G160" s="31">
        <f t="shared" si="17"/>
        <v>32.628808131430674</v>
      </c>
      <c r="H160" s="90">
        <f t="shared" si="18"/>
        <v>141703.41000000032</v>
      </c>
      <c r="I160" s="90">
        <f t="shared" si="19"/>
        <v>729091.5100000002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2165189.5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878909.3999999998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2165189.5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878909.3999999998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2018-06-15T11:30:11Z</cp:lastPrinted>
  <dcterms:created xsi:type="dcterms:W3CDTF">2000-06-20T04:48:00Z</dcterms:created>
  <dcterms:modified xsi:type="dcterms:W3CDTF">2018-06-18T09:07:26Z</dcterms:modified>
  <cp:category/>
  <cp:version/>
  <cp:contentType/>
  <cp:contentStatus/>
</cp:coreProperties>
</file>